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480" windowHeight="8190" tabRatio="619"/>
  </bookViews>
  <sheets>
    <sheet name="Cineticas de adsorción " sheetId="2" r:id="rId1"/>
  </sheets>
  <calcPr calcId="145621"/>
</workbook>
</file>

<file path=xl/calcChain.xml><?xml version="1.0" encoding="utf-8"?>
<calcChain xmlns="http://schemas.openxmlformats.org/spreadsheetml/2006/main">
  <c r="H10" i="2" l="1"/>
  <c r="G4" i="2"/>
  <c r="H4" i="2"/>
  <c r="G5" i="2"/>
  <c r="H5" i="2"/>
  <c r="G6" i="2"/>
  <c r="H6" i="2"/>
  <c r="G7" i="2"/>
  <c r="H7" i="2"/>
  <c r="G8" i="2"/>
  <c r="H8" i="2"/>
  <c r="G9" i="2"/>
  <c r="H9" i="2"/>
  <c r="G10" i="2"/>
  <c r="G11" i="2"/>
  <c r="H11" i="2"/>
  <c r="G12" i="2"/>
  <c r="H12" i="2"/>
  <c r="G13" i="2"/>
  <c r="H13" i="2"/>
  <c r="G14" i="2"/>
  <c r="H14" i="2"/>
  <c r="G15" i="2"/>
  <c r="H15" i="2"/>
  <c r="AB53" i="2" l="1"/>
  <c r="AC55" i="2"/>
  <c r="AB55" i="2"/>
  <c r="AA55" i="2"/>
  <c r="Z55" i="2"/>
  <c r="Y55" i="2"/>
  <c r="X55" i="2"/>
  <c r="W55" i="2"/>
  <c r="AC54" i="2"/>
  <c r="AB54" i="2"/>
  <c r="AA54" i="2"/>
  <c r="Z54" i="2"/>
  <c r="Y54" i="2"/>
  <c r="X54" i="2"/>
  <c r="W54" i="2"/>
  <c r="AC53" i="2"/>
  <c r="AA53" i="2"/>
  <c r="Z53" i="2"/>
  <c r="Y53" i="2"/>
  <c r="X53" i="2"/>
  <c r="W53" i="2"/>
  <c r="AA52" i="2"/>
  <c r="AB52" i="2" s="1"/>
  <c r="Z52" i="2"/>
  <c r="X52" i="2"/>
  <c r="W52" i="2"/>
  <c r="H40" i="2"/>
  <c r="J40" i="2" s="1"/>
  <c r="K40" i="2" s="1"/>
  <c r="N40" i="2" s="1"/>
  <c r="H39" i="2"/>
  <c r="J39" i="2" s="1"/>
  <c r="K39" i="2" s="1"/>
  <c r="N39" i="2" s="1"/>
  <c r="H38" i="2"/>
  <c r="J38" i="2" s="1"/>
  <c r="K38" i="2" s="1"/>
  <c r="H37" i="2"/>
  <c r="J37" i="2" s="1"/>
  <c r="K37" i="2" s="1"/>
  <c r="N37" i="2" s="1"/>
  <c r="H36" i="2"/>
  <c r="J36" i="2" s="1"/>
  <c r="K36" i="2" s="1"/>
  <c r="N36" i="2" s="1"/>
  <c r="H35" i="2"/>
  <c r="J35" i="2" s="1"/>
  <c r="K35" i="2" s="1"/>
  <c r="N35" i="2" s="1"/>
  <c r="H34" i="2"/>
  <c r="J34" i="2" s="1"/>
  <c r="K34" i="2" s="1"/>
  <c r="N34" i="2" s="1"/>
  <c r="H33" i="2"/>
  <c r="J33" i="2" s="1"/>
  <c r="K33" i="2" s="1"/>
  <c r="N33" i="2" s="1"/>
  <c r="H32" i="2"/>
  <c r="J32" i="2" s="1"/>
  <c r="K32" i="2" s="1"/>
  <c r="N32" i="2" s="1"/>
  <c r="H31" i="2"/>
  <c r="J31" i="2" s="1"/>
  <c r="K31" i="2" s="1"/>
  <c r="N31" i="2" s="1"/>
  <c r="J15" i="2"/>
  <c r="K15" i="2" s="1"/>
  <c r="N15" i="2" s="1"/>
  <c r="J14" i="2"/>
  <c r="K14" i="2" s="1"/>
  <c r="J13" i="2"/>
  <c r="K13" i="2" s="1"/>
  <c r="N13" i="2" s="1"/>
  <c r="J12" i="2"/>
  <c r="K12" i="2" s="1"/>
  <c r="N12" i="2" s="1"/>
  <c r="J11" i="2"/>
  <c r="K11" i="2" s="1"/>
  <c r="N11" i="2" s="1"/>
  <c r="J10" i="2"/>
  <c r="K10" i="2" s="1"/>
  <c r="N10" i="2" s="1"/>
  <c r="J9" i="2"/>
  <c r="K9" i="2" s="1"/>
  <c r="N9" i="2" s="1"/>
  <c r="J8" i="2"/>
  <c r="K8" i="2" s="1"/>
  <c r="N8" i="2" s="1"/>
  <c r="J7" i="2"/>
  <c r="K7" i="2" s="1"/>
  <c r="N7" i="2" s="1"/>
  <c r="J6" i="2"/>
  <c r="K6" i="2" s="1"/>
  <c r="N6" i="2" s="1"/>
  <c r="J5" i="2"/>
  <c r="K5" i="2" s="1"/>
  <c r="N5" i="2" s="1"/>
  <c r="J4" i="2"/>
  <c r="K4" i="2" s="1"/>
  <c r="N4" i="2" s="1"/>
  <c r="L15" i="2" l="1"/>
  <c r="M15" i="2" s="1"/>
  <c r="L13" i="2"/>
  <c r="M13" i="2" s="1"/>
  <c r="L10" i="2"/>
  <c r="M10" i="2" s="1"/>
  <c r="L9" i="2"/>
  <c r="M9" i="2" s="1"/>
  <c r="L6" i="2"/>
  <c r="M6" i="2" s="1"/>
  <c r="N14" i="2"/>
  <c r="L12" i="2"/>
  <c r="M12" i="2" s="1"/>
  <c r="L11" i="2"/>
  <c r="M11" i="2" s="1"/>
  <c r="L8" i="2"/>
  <c r="M8" i="2" s="1"/>
  <c r="L7" i="2"/>
  <c r="M7" i="2" s="1"/>
  <c r="L5" i="2"/>
  <c r="M5" i="2" s="1"/>
  <c r="L14" i="2"/>
  <c r="M14" i="2" s="1"/>
  <c r="L4" i="2"/>
  <c r="M4" i="2" s="1"/>
  <c r="L40" i="2"/>
  <c r="M40" i="2" s="1"/>
  <c r="L39" i="2"/>
  <c r="M39" i="2" s="1"/>
  <c r="N38" i="2"/>
  <c r="L38" i="2"/>
  <c r="M38" i="2" s="1"/>
  <c r="L37" i="2"/>
  <c r="M37" i="2" s="1"/>
  <c r="L36" i="2"/>
  <c r="M36" i="2" s="1"/>
  <c r="L35" i="2"/>
  <c r="M35" i="2" s="1"/>
  <c r="L34" i="2"/>
  <c r="M34" i="2" s="1"/>
  <c r="L33" i="2"/>
  <c r="M33" i="2" s="1"/>
  <c r="L32" i="2"/>
  <c r="M32" i="2" s="1"/>
  <c r="L31" i="2"/>
  <c r="M31" i="2" s="1"/>
</calcChain>
</file>

<file path=xl/sharedStrings.xml><?xml version="1.0" encoding="utf-8"?>
<sst xmlns="http://schemas.openxmlformats.org/spreadsheetml/2006/main" count="41" uniqueCount="27">
  <si>
    <t>A</t>
  </si>
  <si>
    <t>g</t>
  </si>
  <si>
    <t>Fx</t>
  </si>
  <si>
    <t>m</t>
  </si>
  <si>
    <t>b</t>
  </si>
  <si>
    <t>Qt</t>
  </si>
  <si>
    <t>(qe-qt)</t>
  </si>
  <si>
    <t>log</t>
  </si>
  <si>
    <t>t/qt</t>
  </si>
  <si>
    <t>Ce</t>
  </si>
  <si>
    <t>Pseudo primer orden</t>
  </si>
  <si>
    <t>Pseudo segundo orden</t>
  </si>
  <si>
    <t>Modelo</t>
  </si>
  <si>
    <t>Pseudo Primer Orden</t>
  </si>
  <si>
    <t>Pseudo Segundo Orden</t>
  </si>
  <si>
    <r>
      <t>q</t>
    </r>
    <r>
      <rPr>
        <b/>
        <vertAlign val="subscript"/>
        <sz val="10"/>
        <color rgb="FF000000"/>
        <rFont val="Arial"/>
        <family val="2"/>
      </rPr>
      <t xml:space="preserve">e </t>
    </r>
    <r>
      <rPr>
        <b/>
        <sz val="10"/>
        <color rgb="FF000000"/>
        <rFont val="Arial"/>
        <family val="2"/>
      </rPr>
      <t>(mg g</t>
    </r>
    <r>
      <rPr>
        <b/>
        <vertAlign val="superscript"/>
        <sz val="10"/>
        <color rgb="FF000000"/>
        <rFont val="Arial"/>
        <family val="2"/>
      </rPr>
      <t>-1</t>
    </r>
    <r>
      <rPr>
        <b/>
        <sz val="10"/>
        <color rgb="FF000000"/>
        <rFont val="Arial"/>
        <family val="2"/>
      </rPr>
      <t>)</t>
    </r>
  </si>
  <si>
    <r>
      <t>r</t>
    </r>
    <r>
      <rPr>
        <b/>
        <vertAlign val="superscript"/>
        <sz val="10"/>
        <color rgb="FF000000"/>
        <rFont val="Arial"/>
        <family val="2"/>
      </rPr>
      <t>2</t>
    </r>
  </si>
  <si>
    <r>
      <t>q</t>
    </r>
    <r>
      <rPr>
        <b/>
        <vertAlign val="subscript"/>
        <sz val="10"/>
        <rFont val="Arial"/>
        <family val="2"/>
      </rPr>
      <t xml:space="preserve">e </t>
    </r>
    <r>
      <rPr>
        <b/>
        <sz val="10"/>
        <rFont val="Arial"/>
        <family val="2"/>
      </rPr>
      <t>(mg g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</si>
  <si>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r>
      <t>k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(g mg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 xml:space="preserve"> min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</si>
  <si>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r>
      <t>h (mg g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 xml:space="preserve"> min</t>
    </r>
    <r>
      <rPr>
        <b/>
        <vertAlign val="superscript"/>
        <sz val="10"/>
        <rFont val="Arial"/>
        <family val="2"/>
      </rPr>
      <t>-1)</t>
    </r>
  </si>
  <si>
    <r>
      <t>r</t>
    </r>
    <r>
      <rPr>
        <b/>
        <vertAlign val="superscript"/>
        <sz val="10"/>
        <rFont val="Arial"/>
        <family val="2"/>
      </rPr>
      <t>2</t>
    </r>
  </si>
  <si>
    <r>
      <t>k</t>
    </r>
    <r>
      <rPr>
        <b/>
        <vertAlign val="subscript"/>
        <sz val="10"/>
        <color rgb="FF000000"/>
        <rFont val="Arial"/>
        <family val="2"/>
      </rPr>
      <t xml:space="preserve">1 </t>
    </r>
    <r>
      <rPr>
        <b/>
        <sz val="10"/>
        <color rgb="FF000000"/>
        <rFont val="Arial"/>
        <family val="2"/>
      </rPr>
      <t>(min</t>
    </r>
    <r>
      <rPr>
        <b/>
        <vertAlign val="superscript"/>
        <sz val="10"/>
        <color rgb="FF000000"/>
        <rFont val="Arial"/>
        <family val="2"/>
      </rPr>
      <t>-1</t>
    </r>
    <r>
      <rPr>
        <b/>
        <sz val="10"/>
        <color rgb="FF000000"/>
        <rFont val="Arial"/>
        <family val="2"/>
      </rPr>
      <t>)</t>
    </r>
  </si>
  <si>
    <t>NaCl</t>
  </si>
  <si>
    <t>±A</t>
  </si>
  <si>
    <t>t (mim)</t>
  </si>
  <si>
    <r>
      <t>M (mol*L-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)</t>
    </r>
  </si>
  <si>
    <t xml:space="preserve">Frasco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</si>
</sst>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vertAlign val="subscript"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1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1" fontId="0" fillId="0" borderId="0" xfId="0" applyNumberFormat="1"/>
    <xf numFmtId="0" fontId="4" fillId="0" borderId="8" xfId="0" applyFont="1" applyBorder="1" applyAlignment="1">
      <alignment horizontal="center"/>
    </xf>
    <xf numFmtId="0" fontId="4" fillId="0" borderId="8" xfId="0" applyFont="1" applyBorder="1" applyAlignment="1"/>
    <xf numFmtId="0" fontId="7" fillId="0" borderId="8" xfId="0" applyFont="1" applyBorder="1" applyAlignment="1">
      <alignment horizontal="center"/>
    </xf>
    <xf numFmtId="0" fontId="7" fillId="0" borderId="8" xfId="0" applyFont="1" applyBorder="1" applyAlignment="1"/>
    <xf numFmtId="11" fontId="11" fillId="0" borderId="1" xfId="0" applyNumberFormat="1" applyFont="1" applyBorder="1" applyAlignment="1">
      <alignment horizontal="center"/>
    </xf>
    <xf numFmtId="11" fontId="10" fillId="0" borderId="1" xfId="0" applyNumberFormat="1" applyFont="1" applyBorder="1" applyAlignment="1">
      <alignment horizontal="center"/>
    </xf>
    <xf numFmtId="11" fontId="12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wer"/>
            <c:dispRSqr val="0"/>
            <c:dispEq val="0"/>
          </c:trendline>
          <c:xVal>
            <c:numRef>
              <c:f>'Cineticas de adsorción '!$C$4:$C$15</c:f>
              <c:numCache>
                <c:formatCode>General</c:formatCode>
                <c:ptCount val="12"/>
              </c:numCache>
            </c:numRef>
          </c:xVal>
          <c:yVal>
            <c:numRef>
              <c:f>'Cineticas de adsorción '!$J$4:$J$15</c:f>
              <c:numCache>
                <c:formatCode>0.000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59264"/>
        <c:axId val="106534016"/>
      </c:scatterChart>
      <c:valAx>
        <c:axId val="10445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Tiempo</a:t>
                </a:r>
                <a:r>
                  <a:rPr lang="es-ES" baseline="0"/>
                  <a:t> (min)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0.48906014873140857"/>
              <c:y val="0.878680373286672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s-CO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6534016"/>
        <c:crosses val="autoZero"/>
        <c:crossBetween val="midCat"/>
      </c:valAx>
      <c:valAx>
        <c:axId val="106534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Ce</a:t>
                </a:r>
                <a:r>
                  <a:rPr lang="es-ES" baseline="0"/>
                  <a:t> (mg*L</a:t>
                </a:r>
                <a:r>
                  <a:rPr lang="es-ES" baseline="30000"/>
                  <a:t>-1</a:t>
                </a:r>
                <a:r>
                  <a:rPr lang="es-ES" baseline="0"/>
                  <a:t>)</a:t>
                </a:r>
                <a:endParaRPr lang="es-ES"/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1044592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wer"/>
            <c:dispRSqr val="0"/>
            <c:dispEq val="0"/>
          </c:trendline>
          <c:xVal>
            <c:numRef>
              <c:f>'Cineticas de adsorción '!$D$31:$D$40</c:f>
              <c:numCache>
                <c:formatCode>General</c:formatCode>
                <c:ptCount val="10"/>
              </c:numCache>
            </c:numRef>
          </c:xVal>
          <c:yVal>
            <c:numRef>
              <c:f>'Cineticas de adsorción '!$J$31:$J$40</c:f>
              <c:numCache>
                <c:formatCode>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436096"/>
        <c:axId val="106438016"/>
      </c:scatterChart>
      <c:valAx>
        <c:axId val="10643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Tiempo (min)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s-CO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6438016"/>
        <c:crosses val="autoZero"/>
        <c:crossBetween val="midCat"/>
      </c:valAx>
      <c:valAx>
        <c:axId val="106438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Ce (mg*L</a:t>
                </a:r>
                <a:r>
                  <a:rPr lang="es-CO" baseline="30000"/>
                  <a:t>-1</a:t>
                </a:r>
                <a:r>
                  <a:rPr lang="es-CO"/>
                  <a:t>)</a:t>
                </a:r>
              </a:p>
            </c:rich>
          </c:tx>
          <c:layout/>
          <c:overlay val="0"/>
        </c:title>
        <c:numFmt formatCode="0.000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1064360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9.1266077928104289E-2"/>
                  <c:y val="-0.57014216972878395"/>
                </c:manualLayout>
              </c:layout>
              <c:numFmt formatCode="0.00E+00" sourceLinked="0"/>
            </c:trendlineLbl>
          </c:trendline>
          <c:xVal>
            <c:numRef>
              <c:f>'Cineticas de adsorción '!$C$4:$C$13</c:f>
              <c:numCache>
                <c:formatCode>General</c:formatCode>
                <c:ptCount val="10"/>
              </c:numCache>
            </c:numRef>
          </c:xVal>
          <c:yVal>
            <c:numRef>
              <c:f>'Cineticas de adsorción '!$M$4:$M$13</c:f>
              <c:numCache>
                <c:formatCode>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476288"/>
        <c:axId val="106478208"/>
      </c:scatterChart>
      <c:valAx>
        <c:axId val="10647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 sz="1000" b="1" i="0" u="none" strike="noStrike" baseline="0">
                    <a:effectLst/>
                  </a:rPr>
                  <a:t>Tiempo (min)</a:t>
                </a:r>
                <a:endParaRPr lang="es-CO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106478208"/>
        <c:crosses val="autoZero"/>
        <c:crossBetween val="midCat"/>
      </c:valAx>
      <c:valAx>
        <c:axId val="106478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Log</a:t>
                </a:r>
                <a:r>
                  <a:rPr lang="es-CO" baseline="0"/>
                  <a:t> (qe-qt)</a:t>
                </a:r>
                <a:endParaRPr lang="es-CO"/>
              </a:p>
            </c:rich>
          </c:tx>
          <c:layout/>
          <c:overlay val="0"/>
        </c:title>
        <c:numFmt formatCode="0.000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1064762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0.00E+00" sourceLinked="0"/>
            </c:trendlineLbl>
          </c:trendline>
          <c:xVal>
            <c:numRef>
              <c:f>'Cineticas de adsorción '!$C$4:$C$15</c:f>
              <c:numCache>
                <c:formatCode>General</c:formatCode>
                <c:ptCount val="12"/>
              </c:numCache>
            </c:numRef>
          </c:xVal>
          <c:yVal>
            <c:numRef>
              <c:f>'Cineticas de adsorción '!$N$4:$N$15</c:f>
              <c:numCache>
                <c:formatCode>0.000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027456"/>
        <c:axId val="107037824"/>
      </c:scatterChart>
      <c:valAx>
        <c:axId val="10702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Tiempo (min)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107037824"/>
        <c:crosses val="autoZero"/>
        <c:crossBetween val="midCat"/>
      </c:valAx>
      <c:valAx>
        <c:axId val="107037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t/qt(mim*g*mg</a:t>
                </a:r>
                <a:r>
                  <a:rPr lang="es-ES" sz="1000" b="1" i="0" u="none" strike="noStrike" baseline="30000">
                    <a:effectLst/>
                  </a:rPr>
                  <a:t>-1</a:t>
                </a:r>
                <a:r>
                  <a:rPr lang="es-CO"/>
                  <a:t>)</a:t>
                </a:r>
              </a:p>
            </c:rich>
          </c:tx>
          <c:layout/>
          <c:overlay val="0"/>
        </c:title>
        <c:numFmt formatCode="0.000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1070274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5.7687291850949569E-2"/>
                  <c:y val="-0.62310987168270637"/>
                </c:manualLayout>
              </c:layout>
              <c:numFmt formatCode="0.00E+00" sourceLinked="0"/>
            </c:trendlineLbl>
          </c:trendline>
          <c:xVal>
            <c:numRef>
              <c:f>'Cineticas de adsorción '!$D$31:$D$37</c:f>
              <c:numCache>
                <c:formatCode>General</c:formatCode>
                <c:ptCount val="7"/>
              </c:numCache>
            </c:numRef>
          </c:xVal>
          <c:yVal>
            <c:numRef>
              <c:f>'Cineticas de adsorción '!$M$31:$M$37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075072"/>
        <c:axId val="107076992"/>
      </c:scatterChart>
      <c:valAx>
        <c:axId val="107075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Tiempo (min)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107076992"/>
        <c:crosses val="autoZero"/>
        <c:crossBetween val="midCat"/>
      </c:valAx>
      <c:valAx>
        <c:axId val="107076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Log (qe-qt)</a:t>
                </a:r>
              </a:p>
            </c:rich>
          </c:tx>
          <c:layout/>
          <c:overlay val="0"/>
        </c:title>
        <c:numFmt formatCode="0.000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1070750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7.5876421697287838E-2"/>
                  <c:y val="8.6286089238845145E-4"/>
                </c:manualLayout>
              </c:layout>
              <c:numFmt formatCode="0.00E+00" sourceLinked="0"/>
            </c:trendlineLbl>
          </c:trendline>
          <c:xVal>
            <c:numRef>
              <c:f>'Cineticas de adsorción '!$D$31:$D$40</c:f>
              <c:numCache>
                <c:formatCode>General</c:formatCode>
                <c:ptCount val="10"/>
              </c:numCache>
            </c:numRef>
          </c:xVal>
          <c:yVal>
            <c:numRef>
              <c:f>'Cineticas de adsorción '!$N$31:$N$40</c:f>
              <c:numCache>
                <c:formatCode>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100032"/>
        <c:axId val="107114496"/>
      </c:scatterChart>
      <c:valAx>
        <c:axId val="10710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Tiempo (min)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107114496"/>
        <c:crosses val="autoZero"/>
        <c:crossBetween val="midCat"/>
      </c:valAx>
      <c:valAx>
        <c:axId val="1071144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t/qt(mim*g*mg</a:t>
                </a:r>
                <a:r>
                  <a:rPr lang="es-CO" baseline="30000"/>
                  <a:t>-1</a:t>
                </a:r>
                <a:r>
                  <a:rPr lang="es-CO"/>
                  <a:t>)</a:t>
                </a:r>
              </a:p>
            </c:rich>
          </c:tx>
          <c:layout/>
          <c:overlay val="0"/>
        </c:title>
        <c:numFmt formatCode="0.000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1071000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0"/>
            <c:dispEq val="0"/>
          </c:trendline>
          <c:xVal>
            <c:numRef>
              <c:f>'Cineticas de adsorción '!$C$4:$C$15</c:f>
              <c:numCache>
                <c:formatCode>General</c:formatCode>
                <c:ptCount val="12"/>
              </c:numCache>
            </c:numRef>
          </c:xVal>
          <c:yVal>
            <c:numRef>
              <c:f>'Cineticas de adsorción '!$K$4:$K$15</c:f>
              <c:numCache>
                <c:formatCode>0.000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135360"/>
        <c:axId val="107137280"/>
      </c:scatterChart>
      <c:valAx>
        <c:axId val="107135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Tiempo </a:t>
                </a:r>
                <a:r>
                  <a:rPr lang="es-CO" baseline="0"/>
                  <a:t>(min)</a:t>
                </a:r>
                <a:endParaRPr lang="es-CO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7137280"/>
        <c:crosses val="autoZero"/>
        <c:crossBetween val="midCat"/>
      </c:valAx>
      <c:valAx>
        <c:axId val="107137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Qt (mg*g</a:t>
                </a:r>
                <a:r>
                  <a:rPr lang="es-ES" sz="1000" b="1" i="0" u="none" strike="noStrike" baseline="30000">
                    <a:effectLst/>
                  </a:rPr>
                  <a:t>-1</a:t>
                </a:r>
                <a:r>
                  <a:rPr lang="es-CO"/>
                  <a:t>)</a:t>
                </a:r>
              </a:p>
            </c:rich>
          </c:tx>
          <c:layout/>
          <c:overlay val="0"/>
        </c:title>
        <c:numFmt formatCode="0.000" sourceLinked="1"/>
        <c:majorTickMark val="none"/>
        <c:minorTickMark val="none"/>
        <c:tickLblPos val="nextTo"/>
        <c:crossAx val="1071353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0"/>
            <c:dispEq val="0"/>
          </c:trendline>
          <c:xVal>
            <c:numRef>
              <c:f>'Cineticas de adsorción '!$D$31:$D$40</c:f>
              <c:numCache>
                <c:formatCode>General</c:formatCode>
                <c:ptCount val="10"/>
              </c:numCache>
            </c:numRef>
          </c:xVal>
          <c:yVal>
            <c:numRef>
              <c:f>'Cineticas de adsorción '!$K$31:$K$40</c:f>
              <c:numCache>
                <c:formatCode>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256448"/>
        <c:axId val="107258624"/>
      </c:scatterChart>
      <c:valAx>
        <c:axId val="10725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Tiempo (min)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7258624"/>
        <c:crosses val="autoZero"/>
        <c:crossBetween val="midCat"/>
      </c:valAx>
      <c:valAx>
        <c:axId val="1072586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Qt (mg*g-1)</a:t>
                </a:r>
              </a:p>
            </c:rich>
          </c:tx>
          <c:layout/>
          <c:overlay val="0"/>
        </c:title>
        <c:numFmt formatCode="0.000" sourceLinked="1"/>
        <c:majorTickMark val="none"/>
        <c:minorTickMark val="none"/>
        <c:tickLblPos val="nextTo"/>
        <c:crossAx val="1072564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2</xdr:row>
      <xdr:rowOff>57150</xdr:rowOff>
    </xdr:from>
    <xdr:to>
      <xdr:col>22</xdr:col>
      <xdr:colOff>85725</xdr:colOff>
      <xdr:row>16</xdr:row>
      <xdr:rowOff>133350</xdr:rowOff>
    </xdr:to>
    <xdr:graphicFrame macro="">
      <xdr:nvGraphicFramePr>
        <xdr:cNvPr id="2049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676275</xdr:colOff>
      <xdr:row>28</xdr:row>
      <xdr:rowOff>152400</xdr:rowOff>
    </xdr:from>
    <xdr:to>
      <xdr:col>21</xdr:col>
      <xdr:colOff>676275</xdr:colOff>
      <xdr:row>43</xdr:row>
      <xdr:rowOff>38100</xdr:rowOff>
    </xdr:to>
    <xdr:graphicFrame macro="">
      <xdr:nvGraphicFramePr>
        <xdr:cNvPr id="205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257175</xdr:colOff>
      <xdr:row>2</xdr:row>
      <xdr:rowOff>90487</xdr:rowOff>
    </xdr:from>
    <xdr:to>
      <xdr:col>28</xdr:col>
      <xdr:colOff>257175</xdr:colOff>
      <xdr:row>16</xdr:row>
      <xdr:rowOff>166687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438150</xdr:colOff>
      <xdr:row>2</xdr:row>
      <xdr:rowOff>119062</xdr:rowOff>
    </xdr:from>
    <xdr:to>
      <xdr:col>34</xdr:col>
      <xdr:colOff>438150</xdr:colOff>
      <xdr:row>17</xdr:row>
      <xdr:rowOff>4762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66675</xdr:colOff>
      <xdr:row>28</xdr:row>
      <xdr:rowOff>166687</xdr:rowOff>
    </xdr:from>
    <xdr:to>
      <xdr:col>28</xdr:col>
      <xdr:colOff>66675</xdr:colOff>
      <xdr:row>43</xdr:row>
      <xdr:rowOff>52387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333375</xdr:colOff>
      <xdr:row>28</xdr:row>
      <xdr:rowOff>166687</xdr:rowOff>
    </xdr:from>
    <xdr:to>
      <xdr:col>34</xdr:col>
      <xdr:colOff>333375</xdr:colOff>
      <xdr:row>43</xdr:row>
      <xdr:rowOff>52387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19050</xdr:colOff>
      <xdr:row>2</xdr:row>
      <xdr:rowOff>161925</xdr:rowOff>
    </xdr:from>
    <xdr:to>
      <xdr:col>41</xdr:col>
      <xdr:colOff>47625</xdr:colOff>
      <xdr:row>17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657225</xdr:colOff>
      <xdr:row>28</xdr:row>
      <xdr:rowOff>180975</xdr:rowOff>
    </xdr:from>
    <xdr:to>
      <xdr:col>40</xdr:col>
      <xdr:colOff>657225</xdr:colOff>
      <xdr:row>43</xdr:row>
      <xdr:rowOff>66675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C55"/>
  <sheetViews>
    <sheetView tabSelected="1" topLeftCell="A20" workbookViewId="0">
      <selection activeCell="A45" sqref="A45"/>
    </sheetView>
  </sheetViews>
  <sheetFormatPr baseColWidth="10" defaultColWidth="11.42578125" defaultRowHeight="15" x14ac:dyDescent="0.25"/>
  <cols>
    <col min="3" max="4" width="13.140625" bestFit="1" customWidth="1"/>
    <col min="8" max="8" width="9" bestFit="1" customWidth="1"/>
    <col min="10" max="10" width="13.85546875" customWidth="1"/>
    <col min="11" max="11" width="13.7109375" customWidth="1"/>
    <col min="12" max="14" width="11.5703125" bestFit="1" customWidth="1"/>
    <col min="26" max="26" width="12.28515625" customWidth="1"/>
    <col min="27" max="27" width="15.5703125" customWidth="1"/>
    <col min="28" max="28" width="15.42578125" customWidth="1"/>
  </cols>
  <sheetData>
    <row r="1" spans="3:14" x14ac:dyDescent="0.25">
      <c r="C1" s="27" t="s">
        <v>26</v>
      </c>
      <c r="D1" s="1"/>
      <c r="E1" s="2" t="s">
        <v>3</v>
      </c>
      <c r="F1" s="4"/>
      <c r="G1" s="27"/>
      <c r="H1" s="1"/>
      <c r="I1" s="28"/>
      <c r="J1" s="1"/>
    </row>
    <row r="2" spans="3:14" x14ac:dyDescent="0.25">
      <c r="C2" s="27" t="s">
        <v>1</v>
      </c>
      <c r="D2" s="1"/>
      <c r="E2" s="5" t="s">
        <v>4</v>
      </c>
      <c r="F2" s="6"/>
      <c r="G2" s="27"/>
      <c r="H2" s="1"/>
      <c r="I2" s="28"/>
      <c r="J2" s="1"/>
    </row>
    <row r="3" spans="3:14" x14ac:dyDescent="0.25">
      <c r="C3" s="2" t="s">
        <v>24</v>
      </c>
      <c r="D3" s="2">
        <v>1</v>
      </c>
      <c r="E3" s="3">
        <v>2</v>
      </c>
      <c r="F3" s="3">
        <v>3</v>
      </c>
      <c r="G3" s="2" t="s">
        <v>0</v>
      </c>
      <c r="H3" s="26" t="s">
        <v>23</v>
      </c>
      <c r="I3" s="2" t="s">
        <v>2</v>
      </c>
      <c r="J3" s="2" t="s">
        <v>9</v>
      </c>
      <c r="K3" s="2" t="s">
        <v>5</v>
      </c>
      <c r="L3" s="2" t="s">
        <v>6</v>
      </c>
      <c r="M3" s="2" t="s">
        <v>7</v>
      </c>
      <c r="N3" s="2" t="s">
        <v>8</v>
      </c>
    </row>
    <row r="4" spans="3:14" x14ac:dyDescent="0.25">
      <c r="C4" s="2"/>
      <c r="D4" s="7"/>
      <c r="E4" s="7"/>
      <c r="F4" s="7"/>
      <c r="G4" s="7" t="e">
        <f>AVERAGE(D4:F4)</f>
        <v>#DIV/0!</v>
      </c>
      <c r="H4" s="7" t="e">
        <f>(_xlfn.STDEV.S(D4,E4,F4)/SQRT(3))*9.92</f>
        <v>#DIV/0!</v>
      </c>
      <c r="I4" s="13"/>
      <c r="J4" s="7" t="e">
        <f t="shared" ref="J4:J15" si="0">((G4-$F$2)/$F$1)*I4</f>
        <v>#DIV/0!</v>
      </c>
      <c r="K4" s="7" t="e">
        <f>((500-J4)*0.025)/$D$2</f>
        <v>#DIV/0!</v>
      </c>
      <c r="L4" s="7" t="e">
        <f>$K$14-K4</f>
        <v>#DIV/0!</v>
      </c>
      <c r="M4" s="7" t="e">
        <f t="shared" ref="M4:M12" si="1">LOG(L4,10)</f>
        <v>#DIV/0!</v>
      </c>
      <c r="N4" s="7" t="e">
        <f t="shared" ref="N4:N15" si="2">C4/K4</f>
        <v>#DIV/0!</v>
      </c>
    </row>
    <row r="5" spans="3:14" x14ac:dyDescent="0.25">
      <c r="C5" s="2"/>
      <c r="D5" s="7"/>
      <c r="E5" s="7"/>
      <c r="F5" s="7"/>
      <c r="G5" s="7" t="e">
        <f t="shared" ref="G5:G12" si="3">AVERAGE(D5:F5)</f>
        <v>#DIV/0!</v>
      </c>
      <c r="H5" s="7" t="e">
        <f>(_xlfn.STDEV.S(D5,E5,F5)/SQRT(3))*9.92</f>
        <v>#DIV/0!</v>
      </c>
      <c r="I5" s="13"/>
      <c r="J5" s="7" t="e">
        <f t="shared" si="0"/>
        <v>#DIV/0!</v>
      </c>
      <c r="K5" s="7" t="e">
        <f t="shared" ref="K5:K10" si="4">((500-J5)*0.025)/$D$2</f>
        <v>#DIV/0!</v>
      </c>
      <c r="L5" s="7" t="e">
        <f t="shared" ref="L5:L15" si="5">$K$14-K5</f>
        <v>#DIV/0!</v>
      </c>
      <c r="M5" s="7" t="e">
        <f t="shared" si="1"/>
        <v>#DIV/0!</v>
      </c>
      <c r="N5" s="7" t="e">
        <f t="shared" si="2"/>
        <v>#DIV/0!</v>
      </c>
    </row>
    <row r="6" spans="3:14" x14ac:dyDescent="0.25">
      <c r="C6" s="2"/>
      <c r="D6" s="7"/>
      <c r="E6" s="7"/>
      <c r="F6" s="7"/>
      <c r="G6" s="7" t="e">
        <f t="shared" si="3"/>
        <v>#DIV/0!</v>
      </c>
      <c r="H6" s="7" t="e">
        <f t="shared" ref="H6:H15" si="6">(_xlfn.STDEV.S(D6,E6,F6)/SQRT(3))*9.92</f>
        <v>#DIV/0!</v>
      </c>
      <c r="I6" s="13"/>
      <c r="J6" s="7" t="e">
        <f t="shared" si="0"/>
        <v>#DIV/0!</v>
      </c>
      <c r="K6" s="7" t="e">
        <f t="shared" si="4"/>
        <v>#DIV/0!</v>
      </c>
      <c r="L6" s="7" t="e">
        <f t="shared" si="5"/>
        <v>#DIV/0!</v>
      </c>
      <c r="M6" s="7" t="e">
        <f t="shared" si="1"/>
        <v>#DIV/0!</v>
      </c>
      <c r="N6" s="7" t="e">
        <f t="shared" si="2"/>
        <v>#DIV/0!</v>
      </c>
    </row>
    <row r="7" spans="3:14" x14ac:dyDescent="0.25">
      <c r="C7" s="2"/>
      <c r="D7" s="7"/>
      <c r="E7" s="7"/>
      <c r="F7" s="7"/>
      <c r="G7" s="7" t="e">
        <f t="shared" si="3"/>
        <v>#DIV/0!</v>
      </c>
      <c r="H7" s="7" t="e">
        <f t="shared" si="6"/>
        <v>#DIV/0!</v>
      </c>
      <c r="I7" s="13"/>
      <c r="J7" s="7" t="e">
        <f t="shared" si="0"/>
        <v>#DIV/0!</v>
      </c>
      <c r="K7" s="7" t="e">
        <f t="shared" si="4"/>
        <v>#DIV/0!</v>
      </c>
      <c r="L7" s="7" t="e">
        <f t="shared" si="5"/>
        <v>#DIV/0!</v>
      </c>
      <c r="M7" s="7" t="e">
        <f t="shared" si="1"/>
        <v>#DIV/0!</v>
      </c>
      <c r="N7" s="7" t="e">
        <f t="shared" si="2"/>
        <v>#DIV/0!</v>
      </c>
    </row>
    <row r="8" spans="3:14" x14ac:dyDescent="0.25">
      <c r="C8" s="2"/>
      <c r="D8" s="7"/>
      <c r="E8" s="7"/>
      <c r="F8" s="7"/>
      <c r="G8" s="7" t="e">
        <f t="shared" si="3"/>
        <v>#DIV/0!</v>
      </c>
      <c r="H8" s="7" t="e">
        <f t="shared" si="6"/>
        <v>#DIV/0!</v>
      </c>
      <c r="I8" s="13"/>
      <c r="J8" s="7" t="e">
        <f t="shared" si="0"/>
        <v>#DIV/0!</v>
      </c>
      <c r="K8" s="7" t="e">
        <f t="shared" si="4"/>
        <v>#DIV/0!</v>
      </c>
      <c r="L8" s="7" t="e">
        <f t="shared" si="5"/>
        <v>#DIV/0!</v>
      </c>
      <c r="M8" s="7" t="e">
        <f t="shared" si="1"/>
        <v>#DIV/0!</v>
      </c>
      <c r="N8" s="7" t="e">
        <f t="shared" si="2"/>
        <v>#DIV/0!</v>
      </c>
    </row>
    <row r="9" spans="3:14" x14ac:dyDescent="0.25">
      <c r="C9" s="2"/>
      <c r="D9" s="7"/>
      <c r="E9" s="7"/>
      <c r="F9" s="7"/>
      <c r="G9" s="7" t="e">
        <f t="shared" si="3"/>
        <v>#DIV/0!</v>
      </c>
      <c r="H9" s="7" t="e">
        <f t="shared" si="6"/>
        <v>#DIV/0!</v>
      </c>
      <c r="I9" s="13"/>
      <c r="J9" s="7" t="e">
        <f t="shared" si="0"/>
        <v>#DIV/0!</v>
      </c>
      <c r="K9" s="7" t="e">
        <f t="shared" si="4"/>
        <v>#DIV/0!</v>
      </c>
      <c r="L9" s="7" t="e">
        <f t="shared" si="5"/>
        <v>#DIV/0!</v>
      </c>
      <c r="M9" s="7" t="e">
        <f t="shared" si="1"/>
        <v>#DIV/0!</v>
      </c>
      <c r="N9" s="7" t="e">
        <f t="shared" si="2"/>
        <v>#DIV/0!</v>
      </c>
    </row>
    <row r="10" spans="3:14" x14ac:dyDescent="0.25">
      <c r="C10" s="8"/>
      <c r="D10" s="7"/>
      <c r="E10" s="7"/>
      <c r="F10" s="7"/>
      <c r="G10" s="7" t="e">
        <f t="shared" si="3"/>
        <v>#DIV/0!</v>
      </c>
      <c r="H10" s="7" t="e">
        <f t="shared" si="6"/>
        <v>#DIV/0!</v>
      </c>
      <c r="I10" s="13"/>
      <c r="J10" s="7" t="e">
        <f t="shared" si="0"/>
        <v>#DIV/0!</v>
      </c>
      <c r="K10" s="7" t="e">
        <f t="shared" si="4"/>
        <v>#DIV/0!</v>
      </c>
      <c r="L10" s="7" t="e">
        <f t="shared" si="5"/>
        <v>#DIV/0!</v>
      </c>
      <c r="M10" s="7" t="e">
        <f t="shared" si="1"/>
        <v>#DIV/0!</v>
      </c>
      <c r="N10" s="7" t="e">
        <f t="shared" si="2"/>
        <v>#DIV/0!</v>
      </c>
    </row>
    <row r="11" spans="3:14" x14ac:dyDescent="0.25">
      <c r="C11" s="11"/>
      <c r="D11" s="9"/>
      <c r="E11" s="9"/>
      <c r="F11" s="9"/>
      <c r="G11" s="9" t="e">
        <f t="shared" si="3"/>
        <v>#DIV/0!</v>
      </c>
      <c r="H11" s="7" t="e">
        <f t="shared" si="6"/>
        <v>#DIV/0!</v>
      </c>
      <c r="I11" s="15"/>
      <c r="J11" s="9" t="e">
        <f t="shared" si="0"/>
        <v>#DIV/0!</v>
      </c>
      <c r="K11" s="7" t="e">
        <f>((500-J11)*0.025)/$H$2</f>
        <v>#DIV/0!</v>
      </c>
      <c r="L11" s="7" t="e">
        <f t="shared" si="5"/>
        <v>#DIV/0!</v>
      </c>
      <c r="M11" s="7" t="e">
        <f t="shared" si="1"/>
        <v>#DIV/0!</v>
      </c>
      <c r="N11" s="7" t="e">
        <f t="shared" si="2"/>
        <v>#DIV/0!</v>
      </c>
    </row>
    <row r="12" spans="3:14" x14ac:dyDescent="0.25">
      <c r="C12" s="11"/>
      <c r="D12" s="9"/>
      <c r="E12" s="9"/>
      <c r="F12" s="9"/>
      <c r="G12" s="9" t="e">
        <f t="shared" si="3"/>
        <v>#DIV/0!</v>
      </c>
      <c r="H12" s="7" t="e">
        <f t="shared" si="6"/>
        <v>#DIV/0!</v>
      </c>
      <c r="I12" s="15"/>
      <c r="J12" s="9" t="e">
        <f t="shared" si="0"/>
        <v>#DIV/0!</v>
      </c>
      <c r="K12" s="7" t="e">
        <f>((500-J12)*0.025)/$H$2</f>
        <v>#DIV/0!</v>
      </c>
      <c r="L12" s="7" t="e">
        <f t="shared" si="5"/>
        <v>#DIV/0!</v>
      </c>
      <c r="M12" s="7" t="e">
        <f t="shared" si="1"/>
        <v>#DIV/0!</v>
      </c>
      <c r="N12" s="7" t="e">
        <f t="shared" si="2"/>
        <v>#DIV/0!</v>
      </c>
    </row>
    <row r="13" spans="3:14" x14ac:dyDescent="0.25">
      <c r="C13" s="11"/>
      <c r="D13" s="7"/>
      <c r="E13" s="7"/>
      <c r="F13" s="7"/>
      <c r="G13" s="7" t="e">
        <f>AVERAGE(D13:F13)</f>
        <v>#DIV/0!</v>
      </c>
      <c r="H13" s="7" t="e">
        <f t="shared" si="6"/>
        <v>#DIV/0!</v>
      </c>
      <c r="I13" s="13"/>
      <c r="J13" s="9" t="e">
        <f t="shared" si="0"/>
        <v>#DIV/0!</v>
      </c>
      <c r="K13" s="7" t="e">
        <f>((500-J13)*0.025)/$D$2</f>
        <v>#DIV/0!</v>
      </c>
      <c r="L13" s="7" t="e">
        <f t="shared" si="5"/>
        <v>#DIV/0!</v>
      </c>
      <c r="M13" s="7" t="e">
        <f>LOG(L13,10)</f>
        <v>#DIV/0!</v>
      </c>
      <c r="N13" s="7" t="e">
        <f t="shared" si="2"/>
        <v>#DIV/0!</v>
      </c>
    </row>
    <row r="14" spans="3:14" x14ac:dyDescent="0.25">
      <c r="C14" s="11"/>
      <c r="D14" s="7"/>
      <c r="E14" s="7"/>
      <c r="F14" s="7"/>
      <c r="G14" s="7" t="e">
        <f>AVERAGE(D14:F14)</f>
        <v>#DIV/0!</v>
      </c>
      <c r="H14" s="7" t="e">
        <f t="shared" si="6"/>
        <v>#DIV/0!</v>
      </c>
      <c r="I14" s="13"/>
      <c r="J14" s="9" t="e">
        <f t="shared" si="0"/>
        <v>#DIV/0!</v>
      </c>
      <c r="K14" s="7" t="e">
        <f>((500-J14)*0.025)/$D$2</f>
        <v>#DIV/0!</v>
      </c>
      <c r="L14" s="7" t="e">
        <f t="shared" si="5"/>
        <v>#DIV/0!</v>
      </c>
      <c r="M14" s="7" t="e">
        <f>LOG(L14,10)</f>
        <v>#DIV/0!</v>
      </c>
      <c r="N14" s="7" t="e">
        <f t="shared" si="2"/>
        <v>#DIV/0!</v>
      </c>
    </row>
    <row r="15" spans="3:14" x14ac:dyDescent="0.25">
      <c r="C15" s="11"/>
      <c r="D15" s="11"/>
      <c r="E15" s="11"/>
      <c r="F15" s="11"/>
      <c r="G15" s="9" t="e">
        <f>AVERAGE(D15:F15)</f>
        <v>#DIV/0!</v>
      </c>
      <c r="H15" s="7" t="e">
        <f t="shared" si="6"/>
        <v>#DIV/0!</v>
      </c>
      <c r="I15" s="15"/>
      <c r="J15" s="9" t="e">
        <f t="shared" si="0"/>
        <v>#DIV/0!</v>
      </c>
      <c r="K15" s="7" t="e">
        <f>((500-J15)*0.025)/$J$2</f>
        <v>#DIV/0!</v>
      </c>
      <c r="L15" s="7" t="e">
        <f t="shared" si="5"/>
        <v>#DIV/0!</v>
      </c>
      <c r="M15" s="7" t="e">
        <f>LOG(L15,10)</f>
        <v>#DIV/0!</v>
      </c>
      <c r="N15" s="7" t="e">
        <f t="shared" si="2"/>
        <v>#DIV/0!</v>
      </c>
    </row>
    <row r="16" spans="3:14" x14ac:dyDescent="0.25">
      <c r="C16" s="1"/>
      <c r="D16" s="1"/>
      <c r="E16" s="1"/>
    </row>
    <row r="17" spans="3:14" x14ac:dyDescent="0.25">
      <c r="C17" s="1"/>
      <c r="D17" s="1"/>
      <c r="E17" s="1"/>
    </row>
    <row r="18" spans="3:14" x14ac:dyDescent="0.25">
      <c r="C18" s="1"/>
      <c r="D18" s="1"/>
      <c r="E18" s="1"/>
    </row>
    <row r="19" spans="3:14" x14ac:dyDescent="0.25">
      <c r="C19" s="1"/>
      <c r="D19" s="1"/>
      <c r="E19" s="1"/>
    </row>
    <row r="20" spans="3:14" x14ac:dyDescent="0.25">
      <c r="C20" s="1"/>
      <c r="D20" s="1"/>
      <c r="E20" s="1"/>
    </row>
    <row r="21" spans="3:14" x14ac:dyDescent="0.25">
      <c r="C21" s="1"/>
      <c r="D21" s="1"/>
      <c r="E21" s="1"/>
    </row>
    <row r="22" spans="3:14" x14ac:dyDescent="0.25">
      <c r="C22" s="1"/>
      <c r="D22" s="1"/>
      <c r="E22" s="1"/>
    </row>
    <row r="28" spans="3:14" x14ac:dyDescent="0.25">
      <c r="C28" s="27" t="s">
        <v>26</v>
      </c>
      <c r="D28" s="1"/>
      <c r="E28" s="1"/>
      <c r="F28" s="27"/>
      <c r="G28" s="1"/>
      <c r="H28" s="27"/>
      <c r="I28" s="1"/>
    </row>
    <row r="29" spans="3:14" x14ac:dyDescent="0.25">
      <c r="C29" s="27" t="s">
        <v>1</v>
      </c>
      <c r="D29" s="1"/>
      <c r="E29" s="1"/>
      <c r="F29" s="27"/>
      <c r="G29" s="1"/>
      <c r="H29" s="27"/>
      <c r="I29" s="1"/>
    </row>
    <row r="30" spans="3:14" x14ac:dyDescent="0.25">
      <c r="C30" s="1"/>
      <c r="D30" s="2" t="s">
        <v>24</v>
      </c>
      <c r="E30" s="2">
        <v>1</v>
      </c>
      <c r="F30" s="2">
        <v>2</v>
      </c>
      <c r="G30" s="2">
        <v>3</v>
      </c>
      <c r="H30" s="2" t="s">
        <v>0</v>
      </c>
      <c r="I30" s="2" t="s">
        <v>2</v>
      </c>
      <c r="J30" s="2" t="s">
        <v>9</v>
      </c>
      <c r="K30" s="2" t="s">
        <v>5</v>
      </c>
      <c r="L30" s="2" t="s">
        <v>6</v>
      </c>
      <c r="M30" s="2" t="s">
        <v>7</v>
      </c>
      <c r="N30" s="2" t="s">
        <v>8</v>
      </c>
    </row>
    <row r="31" spans="3:14" x14ac:dyDescent="0.25">
      <c r="C31" s="1"/>
      <c r="D31" s="2"/>
      <c r="E31" s="7"/>
      <c r="F31" s="7"/>
      <c r="G31" s="7"/>
      <c r="H31" s="7" t="e">
        <f>AVERAGE(E31:G31)</f>
        <v>#DIV/0!</v>
      </c>
      <c r="I31" s="13"/>
      <c r="J31" s="7" t="e">
        <f t="shared" ref="J31:J40" si="7">((H31-$F$2)/$F$1)*I31</f>
        <v>#DIV/0!</v>
      </c>
      <c r="K31" s="7" t="e">
        <f>((500-J31)*0.025)/$D$29</f>
        <v>#DIV/0!</v>
      </c>
      <c r="L31" s="7" t="e">
        <f>$K$38-K31</f>
        <v>#DIV/0!</v>
      </c>
      <c r="M31" s="7" t="e">
        <f t="shared" ref="M31:M40" si="8">LOG(L31,10)</f>
        <v>#DIV/0!</v>
      </c>
      <c r="N31" s="7" t="e">
        <f>D31/K31</f>
        <v>#DIV/0!</v>
      </c>
    </row>
    <row r="32" spans="3:14" x14ac:dyDescent="0.25">
      <c r="C32" s="1"/>
      <c r="D32" s="2"/>
      <c r="E32" s="7"/>
      <c r="F32" s="7"/>
      <c r="G32" s="7"/>
      <c r="H32" s="7" t="e">
        <f t="shared" ref="H32:H40" si="9">AVERAGE(E32:G32)</f>
        <v>#DIV/0!</v>
      </c>
      <c r="I32" s="13"/>
      <c r="J32" s="7" t="e">
        <f t="shared" si="7"/>
        <v>#DIV/0!</v>
      </c>
      <c r="K32" s="7" t="e">
        <f t="shared" ref="K32:K39" si="10">((500-J32)*0.025)/$D$29</f>
        <v>#DIV/0!</v>
      </c>
      <c r="L32" s="7" t="e">
        <f t="shared" ref="L32:L40" si="11">$K$38-K32</f>
        <v>#DIV/0!</v>
      </c>
      <c r="M32" s="7" t="e">
        <f t="shared" si="8"/>
        <v>#DIV/0!</v>
      </c>
      <c r="N32" s="7" t="e">
        <f t="shared" ref="N32:N40" si="12">D32/K32</f>
        <v>#DIV/0!</v>
      </c>
    </row>
    <row r="33" spans="3:27" x14ac:dyDescent="0.25">
      <c r="C33" s="1"/>
      <c r="D33" s="2"/>
      <c r="E33" s="7"/>
      <c r="F33" s="7"/>
      <c r="G33" s="7"/>
      <c r="H33" s="7" t="e">
        <f t="shared" si="9"/>
        <v>#DIV/0!</v>
      </c>
      <c r="I33" s="13"/>
      <c r="J33" s="7" t="e">
        <f t="shared" si="7"/>
        <v>#DIV/0!</v>
      </c>
      <c r="K33" s="7" t="e">
        <f t="shared" si="10"/>
        <v>#DIV/0!</v>
      </c>
      <c r="L33" s="7" t="e">
        <f t="shared" si="11"/>
        <v>#DIV/0!</v>
      </c>
      <c r="M33" s="7" t="e">
        <f t="shared" si="8"/>
        <v>#DIV/0!</v>
      </c>
      <c r="N33" s="7" t="e">
        <f t="shared" si="12"/>
        <v>#DIV/0!</v>
      </c>
    </row>
    <row r="34" spans="3:27" x14ac:dyDescent="0.25">
      <c r="C34" s="1"/>
      <c r="D34" s="2"/>
      <c r="E34" s="7"/>
      <c r="F34" s="7"/>
      <c r="G34" s="7"/>
      <c r="H34" s="7" t="e">
        <f t="shared" si="9"/>
        <v>#DIV/0!</v>
      </c>
      <c r="I34" s="13"/>
      <c r="J34" s="7" t="e">
        <f t="shared" si="7"/>
        <v>#DIV/0!</v>
      </c>
      <c r="K34" s="7" t="e">
        <f t="shared" si="10"/>
        <v>#DIV/0!</v>
      </c>
      <c r="L34" s="7" t="e">
        <f t="shared" si="11"/>
        <v>#DIV/0!</v>
      </c>
      <c r="M34" s="7" t="e">
        <f t="shared" si="8"/>
        <v>#DIV/0!</v>
      </c>
      <c r="N34" s="7" t="e">
        <f t="shared" si="12"/>
        <v>#DIV/0!</v>
      </c>
    </row>
    <row r="35" spans="3:27" x14ac:dyDescent="0.25">
      <c r="C35" s="1"/>
      <c r="D35" s="2"/>
      <c r="E35" s="7"/>
      <c r="F35" s="7"/>
      <c r="G35" s="7"/>
      <c r="H35" s="7" t="e">
        <f t="shared" si="9"/>
        <v>#DIV/0!</v>
      </c>
      <c r="I35" s="13"/>
      <c r="J35" s="7" t="e">
        <f t="shared" si="7"/>
        <v>#DIV/0!</v>
      </c>
      <c r="K35" s="7" t="e">
        <f t="shared" si="10"/>
        <v>#DIV/0!</v>
      </c>
      <c r="L35" s="7" t="e">
        <f t="shared" si="11"/>
        <v>#DIV/0!</v>
      </c>
      <c r="M35" s="7" t="e">
        <f t="shared" si="8"/>
        <v>#DIV/0!</v>
      </c>
      <c r="N35" s="7" t="e">
        <f t="shared" si="12"/>
        <v>#DIV/0!</v>
      </c>
    </row>
    <row r="36" spans="3:27" x14ac:dyDescent="0.25">
      <c r="C36" s="1"/>
      <c r="D36" s="2"/>
      <c r="E36" s="7"/>
      <c r="F36" s="7"/>
      <c r="G36" s="7"/>
      <c r="H36" s="7" t="e">
        <f t="shared" si="9"/>
        <v>#DIV/0!</v>
      </c>
      <c r="I36" s="13"/>
      <c r="J36" s="7" t="e">
        <f t="shared" si="7"/>
        <v>#DIV/0!</v>
      </c>
      <c r="K36" s="7" t="e">
        <f t="shared" si="10"/>
        <v>#DIV/0!</v>
      </c>
      <c r="L36" s="7" t="e">
        <f t="shared" si="11"/>
        <v>#DIV/0!</v>
      </c>
      <c r="M36" s="7" t="e">
        <f t="shared" si="8"/>
        <v>#DIV/0!</v>
      </c>
      <c r="N36" s="7" t="e">
        <f t="shared" si="12"/>
        <v>#DIV/0!</v>
      </c>
    </row>
    <row r="37" spans="3:27" x14ac:dyDescent="0.25">
      <c r="C37" s="1"/>
      <c r="D37" s="8"/>
      <c r="E37" s="12"/>
      <c r="F37" s="12"/>
      <c r="G37" s="12"/>
      <c r="H37" s="12" t="e">
        <f t="shared" si="9"/>
        <v>#DIV/0!</v>
      </c>
      <c r="I37" s="14"/>
      <c r="J37" s="12" t="e">
        <f t="shared" si="7"/>
        <v>#DIV/0!</v>
      </c>
      <c r="K37" s="7" t="e">
        <f t="shared" si="10"/>
        <v>#DIV/0!</v>
      </c>
      <c r="L37" s="7" t="e">
        <f t="shared" si="11"/>
        <v>#DIV/0!</v>
      </c>
      <c r="M37" s="7" t="e">
        <f t="shared" si="8"/>
        <v>#DIV/0!</v>
      </c>
      <c r="N37" s="7" t="e">
        <f t="shared" si="12"/>
        <v>#DIV/0!</v>
      </c>
    </row>
    <row r="38" spans="3:27" x14ac:dyDescent="0.25">
      <c r="C38" s="1"/>
      <c r="D38" s="2"/>
      <c r="E38" s="7"/>
      <c r="F38" s="7"/>
      <c r="G38" s="7"/>
      <c r="H38" s="7" t="e">
        <f t="shared" si="9"/>
        <v>#DIV/0!</v>
      </c>
      <c r="I38" s="13"/>
      <c r="J38" s="12" t="e">
        <f t="shared" si="7"/>
        <v>#DIV/0!</v>
      </c>
      <c r="K38" s="7" t="e">
        <f t="shared" si="10"/>
        <v>#DIV/0!</v>
      </c>
      <c r="L38" s="7" t="e">
        <f t="shared" si="11"/>
        <v>#DIV/0!</v>
      </c>
      <c r="M38" s="7" t="e">
        <f t="shared" si="8"/>
        <v>#DIV/0!</v>
      </c>
      <c r="N38" s="7" t="e">
        <f t="shared" si="12"/>
        <v>#DIV/0!</v>
      </c>
    </row>
    <row r="39" spans="3:27" x14ac:dyDescent="0.25">
      <c r="C39" s="1"/>
      <c r="D39" s="2"/>
      <c r="E39" s="7"/>
      <c r="F39" s="7"/>
      <c r="G39" s="7"/>
      <c r="H39" s="7" t="e">
        <f t="shared" si="9"/>
        <v>#DIV/0!</v>
      </c>
      <c r="I39" s="13"/>
      <c r="J39" s="7" t="e">
        <f t="shared" si="7"/>
        <v>#DIV/0!</v>
      </c>
      <c r="K39" s="7" t="e">
        <f t="shared" si="10"/>
        <v>#DIV/0!</v>
      </c>
      <c r="L39" s="7" t="e">
        <f t="shared" si="11"/>
        <v>#DIV/0!</v>
      </c>
      <c r="M39" s="7" t="e">
        <f t="shared" si="8"/>
        <v>#DIV/0!</v>
      </c>
      <c r="N39" s="7" t="e">
        <f t="shared" si="12"/>
        <v>#DIV/0!</v>
      </c>
    </row>
    <row r="40" spans="3:27" x14ac:dyDescent="0.25">
      <c r="C40" s="1"/>
      <c r="D40" s="11"/>
      <c r="E40" s="7"/>
      <c r="F40" s="7"/>
      <c r="G40" s="7"/>
      <c r="H40" s="7" t="e">
        <f t="shared" si="9"/>
        <v>#DIV/0!</v>
      </c>
      <c r="I40" s="13"/>
      <c r="J40" s="7" t="e">
        <f t="shared" si="7"/>
        <v>#DIV/0!</v>
      </c>
      <c r="K40" s="7" t="e">
        <f>((500-J40)*0.025)/$I$29</f>
        <v>#DIV/0!</v>
      </c>
      <c r="L40" s="7" t="e">
        <f t="shared" si="11"/>
        <v>#DIV/0!</v>
      </c>
      <c r="M40" s="7" t="e">
        <f t="shared" si="8"/>
        <v>#DIV/0!</v>
      </c>
      <c r="N40" s="7" t="e">
        <f t="shared" si="12"/>
        <v>#DIV/0!</v>
      </c>
    </row>
    <row r="41" spans="3:27" x14ac:dyDescent="0.25">
      <c r="C41" s="1"/>
      <c r="D41" s="1"/>
      <c r="E41" s="1"/>
    </row>
    <row r="42" spans="3:27" x14ac:dyDescent="0.25">
      <c r="C42" s="1"/>
      <c r="D42" s="1"/>
      <c r="E42" s="1"/>
    </row>
    <row r="43" spans="3:27" x14ac:dyDescent="0.25">
      <c r="C43" s="1"/>
      <c r="D43" s="1"/>
      <c r="E43" s="1"/>
    </row>
    <row r="44" spans="3:27" x14ac:dyDescent="0.25">
      <c r="C44" s="1"/>
      <c r="D44" s="1"/>
      <c r="E44" s="1"/>
    </row>
    <row r="45" spans="3:27" x14ac:dyDescent="0.25">
      <c r="C45" s="1"/>
      <c r="D45" s="1"/>
      <c r="E45" s="1"/>
      <c r="W45" t="s">
        <v>10</v>
      </c>
      <c r="Z45" t="s">
        <v>11</v>
      </c>
    </row>
    <row r="46" spans="3:27" x14ac:dyDescent="0.25">
      <c r="C46" s="1"/>
      <c r="D46" s="1"/>
      <c r="E46" s="1"/>
      <c r="W46" t="s">
        <v>3</v>
      </c>
      <c r="X46" s="16">
        <v>-8.1599999999999999E-4</v>
      </c>
      <c r="Z46" t="s">
        <v>3</v>
      </c>
      <c r="AA46" s="16">
        <v>2.7799999999999998E-2</v>
      </c>
    </row>
    <row r="47" spans="3:27" x14ac:dyDescent="0.25">
      <c r="C47" s="1"/>
      <c r="D47" s="1"/>
      <c r="E47" s="1"/>
      <c r="W47" t="s">
        <v>4</v>
      </c>
      <c r="X47" s="16">
        <v>1.19</v>
      </c>
      <c r="Z47" t="s">
        <v>4</v>
      </c>
      <c r="AA47" s="16">
        <v>2.68</v>
      </c>
    </row>
    <row r="48" spans="3:27" ht="15.75" thickBot="1" x14ac:dyDescent="0.3">
      <c r="C48" s="1"/>
      <c r="D48" s="1"/>
      <c r="E48" s="1"/>
    </row>
    <row r="49" spans="3:29" ht="15.75" thickBot="1" x14ac:dyDescent="0.3">
      <c r="C49" s="1"/>
      <c r="D49" s="1"/>
      <c r="E49" s="1"/>
      <c r="W49" s="35" t="s">
        <v>12</v>
      </c>
      <c r="X49" s="36"/>
      <c r="Y49" s="36"/>
      <c r="Z49" s="36"/>
      <c r="AA49" s="36"/>
      <c r="AB49" s="36"/>
      <c r="AC49" s="37"/>
    </row>
    <row r="50" spans="3:29" ht="15.75" thickBot="1" x14ac:dyDescent="0.3">
      <c r="V50" s="33" t="s">
        <v>22</v>
      </c>
      <c r="W50" s="38" t="s">
        <v>13</v>
      </c>
      <c r="X50" s="39"/>
      <c r="Y50" s="39"/>
      <c r="Z50" s="39" t="s">
        <v>14</v>
      </c>
      <c r="AA50" s="39"/>
      <c r="AB50" s="39"/>
      <c r="AC50" s="40"/>
    </row>
    <row r="51" spans="3:29" ht="17.25" x14ac:dyDescent="0.25">
      <c r="V51" s="34" t="s">
        <v>25</v>
      </c>
      <c r="W51" s="29" t="s">
        <v>15</v>
      </c>
      <c r="X51" s="17" t="s">
        <v>21</v>
      </c>
      <c r="Y51" s="18" t="s">
        <v>16</v>
      </c>
      <c r="Z51" s="19" t="s">
        <v>17</v>
      </c>
      <c r="AA51" s="19" t="s">
        <v>18</v>
      </c>
      <c r="AB51" s="19" t="s">
        <v>19</v>
      </c>
      <c r="AC51" s="20" t="s">
        <v>20</v>
      </c>
    </row>
    <row r="52" spans="3:29" x14ac:dyDescent="0.25">
      <c r="V52" s="10">
        <v>0.01</v>
      </c>
      <c r="W52" s="30">
        <f>10^X47</f>
        <v>15.488166189124817</v>
      </c>
      <c r="X52" s="22">
        <f>X46*-2.303</f>
        <v>1.879248E-3</v>
      </c>
      <c r="Y52" s="23">
        <v>0.95199999999999996</v>
      </c>
      <c r="Z52" s="24">
        <f>1/AA46</f>
        <v>35.971223021582738</v>
      </c>
      <c r="AA52" s="21">
        <f>1/(AA47*(Z52^2))</f>
        <v>2.8837313432835814E-4</v>
      </c>
      <c r="AB52" s="21">
        <f>AA52*(Z52^2)</f>
        <v>0.37313432835820892</v>
      </c>
      <c r="AC52" s="21">
        <v>1</v>
      </c>
    </row>
    <row r="53" spans="3:29" x14ac:dyDescent="0.25">
      <c r="V53" s="10">
        <v>0.1</v>
      </c>
      <c r="W53" s="31" t="e">
        <f>#REF!</f>
        <v>#REF!</v>
      </c>
      <c r="X53" s="23" t="e">
        <f>#REF!</f>
        <v>#REF!</v>
      </c>
      <c r="Y53" s="23" t="e">
        <f>#REF!</f>
        <v>#REF!</v>
      </c>
      <c r="Z53" s="25" t="e">
        <f>#REF!</f>
        <v>#REF!</v>
      </c>
      <c r="AA53" s="23" t="e">
        <f>#REF!</f>
        <v>#REF!</v>
      </c>
      <c r="AB53" s="23" t="e">
        <f>#REF!</f>
        <v>#REF!</v>
      </c>
      <c r="AC53" s="23" t="e">
        <f>#REF!</f>
        <v>#REF!</v>
      </c>
    </row>
    <row r="54" spans="3:29" x14ac:dyDescent="0.25">
      <c r="V54" s="10">
        <v>0.5</v>
      </c>
      <c r="W54" s="32" t="e">
        <f>#REF!</f>
        <v>#REF!</v>
      </c>
      <c r="X54" s="4" t="e">
        <f>#REF!</f>
        <v>#REF!</v>
      </c>
      <c r="Y54" s="4" t="e">
        <f>#REF!</f>
        <v>#REF!</v>
      </c>
      <c r="Z54" s="10" t="e">
        <f>#REF!</f>
        <v>#REF!</v>
      </c>
      <c r="AA54" s="4" t="e">
        <f>#REF!</f>
        <v>#REF!</v>
      </c>
      <c r="AB54" s="4" t="e">
        <f>#REF!</f>
        <v>#REF!</v>
      </c>
      <c r="AC54" s="4" t="e">
        <f>#REF!</f>
        <v>#REF!</v>
      </c>
    </row>
    <row r="55" spans="3:29" x14ac:dyDescent="0.25">
      <c r="V55" s="10">
        <v>1</v>
      </c>
      <c r="W55" s="32" t="e">
        <f>#REF!</f>
        <v>#REF!</v>
      </c>
      <c r="X55" s="4" t="e">
        <f>#REF!</f>
        <v>#REF!</v>
      </c>
      <c r="Y55" s="4" t="e">
        <f>#REF!</f>
        <v>#REF!</v>
      </c>
      <c r="Z55" s="10" t="e">
        <f>#REF!</f>
        <v>#REF!</v>
      </c>
      <c r="AA55" s="4" t="e">
        <f>#REF!</f>
        <v>#REF!</v>
      </c>
      <c r="AB55" s="4" t="e">
        <f>#REF!</f>
        <v>#REF!</v>
      </c>
      <c r="AC55" s="4" t="e">
        <f>#REF!</f>
        <v>#REF!</v>
      </c>
    </row>
  </sheetData>
  <mergeCells count="3">
    <mergeCell ref="W49:AC49"/>
    <mergeCell ref="W50:Y50"/>
    <mergeCell ref="Z50:AC50"/>
  </mergeCells>
  <phoneticPr fontId="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Cineticas de adsorción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2013-01-20T23:06:20Z</dcterms:created>
  <dcterms:modified xsi:type="dcterms:W3CDTF">2013-02-15T03:26:37Z</dcterms:modified>
</cp:coreProperties>
</file>